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udio económic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<sst xmlns="http://schemas.openxmlformats.org/spreadsheetml/2006/main" count="121" uniqueCount="98">
  <si>
    <t xml:space="preserve">PREVISIÓ DE DESPESES A L'ESCOLETA MUNICIPAL A UN CURS ESCOLAR</t>
  </si>
  <si>
    <t xml:space="preserve">Unitats</t>
  </si>
  <si>
    <t xml:space="preserve">Alumnes</t>
  </si>
  <si>
    <t xml:space="preserve">Aula 0-2 anys </t>
  </si>
  <si>
    <t xml:space="preserve">Aula 2-3 anys </t>
  </si>
  <si>
    <t xml:space="preserve">Total</t>
  </si>
  <si>
    <t xml:space="preserve">Personal docent*</t>
  </si>
  <si>
    <t xml:space="preserve">Sou anual (14 pagues)</t>
  </si>
  <si>
    <t xml:space="preserve">CPP</t>
  </si>
  <si>
    <t xml:space="preserve">Increment respecte de CC</t>
  </si>
  <si>
    <t xml:space="preserve">Seg. Social (33,4%)**</t>
  </si>
  <si>
    <t xml:space="preserve">Cost docent</t>
  </si>
  <si>
    <t xml:space="preserve">Cost total</t>
  </si>
  <si>
    <t xml:space="preserve">MEI / Director</t>
  </si>
  <si>
    <t xml:space="preserve">TEI </t>
  </si>
  <si>
    <t xml:space="preserve">Como mínimo tendría que ser 15.120 € (SMI: 1080 € x 14 pagas)</t>
  </si>
  <si>
    <t xml:space="preserve">Total personal docent </t>
  </si>
  <si>
    <t xml:space="preserve">*Retribucions a percebre per el personal  calculades segons el previst a les taules salarials de l'annex I del XII conveni</t>
  </si>
  <si>
    <t xml:space="preserve"> col·lectiu d'àmbit estatal de centres d'assistència i educació infantil (BOE núm. 192, 11 agost de 2022) amb una increment</t>
  </si>
  <si>
    <t xml:space="preserve">**S'han tingut en compte: Contingències Comuns (23,6%), Prestació per Desocupació (5,5%), Contingències Professionals (3,5%),  Formació (0,6%), Fogasa (0,2%)</t>
  </si>
  <si>
    <t xml:space="preserve">Altres despeses personal</t>
  </si>
  <si>
    <t xml:space="preserve">nº docents</t>
  </si>
  <si>
    <t xml:space="preserve">Cost anual/
docent</t>
  </si>
  <si>
    <t xml:space="preserve">Substitucions (6 %)</t>
  </si>
  <si>
    <t xml:space="preserve">-</t>
  </si>
  <si>
    <t xml:space="preserve">Formació</t>
  </si>
  <si>
    <t xml:space="preserve">Vigilància de la salut</t>
  </si>
  <si>
    <t xml:space="preserve">Riscos Laborals</t>
  </si>
  <si>
    <t xml:space="preserve">Vestuari</t>
  </si>
  <si>
    <t xml:space="preserve">TOTAL DESPESES PERSONAL</t>
  </si>
  <si>
    <t xml:space="preserve">Matèries primeres menú + elaboració</t>
  </si>
  <si>
    <t xml:space="preserve">Dies servei/
any</t>
  </si>
  <si>
    <t xml:space="preserve">Cost anual
10 alumnes</t>
  </si>
  <si>
    <t xml:space="preserve">Diversos</t>
  </si>
  <si>
    <t xml:space="preserve">cost / alumne</t>
  </si>
  <si>
    <t xml:space="preserve">cost / 
aula</t>
  </si>
  <si>
    <t xml:space="preserve">Total cost</t>
  </si>
  <si>
    <t xml:space="preserve">Oficina generals</t>
  </si>
  <si>
    <t xml:space="preserve">Recursos didàctics</t>
  </si>
  <si>
    <t xml:space="preserve">Manteniment d'eines de gestio</t>
  </si>
  <si>
    <t xml:space="preserve">Assegurances</t>
  </si>
  <si>
    <t xml:space="preserve">Serv.bancaris</t>
  </si>
  <si>
    <t xml:space="preserve">Extintors</t>
  </si>
  <si>
    <t xml:space="preserve">Alarma</t>
  </si>
  <si>
    <t xml:space="preserve">Mobiliari</t>
  </si>
  <si>
    <t xml:space="preserve">Manteniment</t>
  </si>
  <si>
    <t xml:space="preserve">Difusió</t>
  </si>
  <si>
    <t xml:space="preserve">Paraments i utils</t>
  </si>
  <si>
    <t xml:space="preserve">Total diversos</t>
  </si>
  <si>
    <t xml:space="preserve">Subministraments</t>
  </si>
  <si>
    <t xml:space="preserve">Cost mensual</t>
  </si>
  <si>
    <t xml:space="preserve">Electricitat</t>
  </si>
  <si>
    <t xml:space="preserve">Aigua</t>
  </si>
  <si>
    <t xml:space="preserve">Telèfon</t>
  </si>
  <si>
    <t xml:space="preserve">ho paga l'Ajuntament</t>
  </si>
  <si>
    <t xml:space="preserve">Total subministraments</t>
  </si>
  <si>
    <t xml:space="preserve">Neteja</t>
  </si>
  <si>
    <t xml:space="preserve">Hores/dia/aula</t>
  </si>
  <si>
    <t xml:space="preserve">Preu/hora</t>
  </si>
  <si>
    <t xml:space="preserve">Aules</t>
  </si>
  <si>
    <t xml:space="preserve">Cost mensual (22 dies/mes)</t>
  </si>
  <si>
    <t xml:space="preserve">Mesos de servei</t>
  </si>
  <si>
    <t xml:space="preserve">ho paga l´Ajuntament (externalitzat)</t>
  </si>
  <si>
    <t xml:space="preserve">Total neteja</t>
  </si>
  <si>
    <t xml:space="preserve">RESUM DESPESES</t>
  </si>
  <si>
    <t xml:space="preserve">%</t>
  </si>
  <si>
    <t xml:space="preserve">Per aula</t>
  </si>
  <si>
    <t xml:space="preserve">Per alumne</t>
  </si>
  <si>
    <t xml:space="preserve">Personal docent</t>
  </si>
  <si>
    <t xml:space="preserve">Matèries primeres menú</t>
  </si>
  <si>
    <t xml:space="preserve">TOTAL DESPESES</t>
  </si>
  <si>
    <t xml:space="preserve">TOTAL DESPESES CONTRACTISTA</t>
  </si>
  <si>
    <t xml:space="preserve">GG (4%)</t>
  </si>
  <si>
    <t xml:space="preserve">BI (6%)</t>
  </si>
  <si>
    <t xml:space="preserve">TOTAL DESPESES SERVEI</t>
  </si>
  <si>
    <t xml:space="preserve">Altres ingressos</t>
  </si>
  <si>
    <t xml:space="preserve">Ap.x alumne</t>
  </si>
  <si>
    <t xml:space="preserve">Ap.x aula</t>
  </si>
  <si>
    <t xml:space="preserve">Ingressos per quotes</t>
  </si>
  <si>
    <t xml:space="preserve">Nº mesos</t>
  </si>
  <si>
    <t xml:space="preserve">Quotes mensuals*</t>
  </si>
  <si>
    <t xml:space="preserve">Ingressos anuals</t>
  </si>
  <si>
    <t xml:space="preserve">Mòdul gratuïtat</t>
  </si>
  <si>
    <t xml:space="preserve">Material</t>
  </si>
  <si>
    <t xml:space="preserve">Preu públic pel Servei d’ escolarització bàsica 9-13h alumnes 0-2</t>
  </si>
  <si>
    <t xml:space="preserve">Total altres ingressos</t>
  </si>
  <si>
    <t xml:space="preserve">Preu públic pel Servei d’ escolarització bàsica 9-13h alumnes 2-3</t>
  </si>
  <si>
    <t xml:space="preserve">Escolarització matinera 7-9h</t>
  </si>
  <si>
    <t xml:space="preserve">Escolarització de recollida hora baixa 13:30-14:30 h</t>
  </si>
  <si>
    <t xml:space="preserve">Preu públic pel Servei de menjador migdia 13:00-13:30 h</t>
  </si>
  <si>
    <t xml:space="preserve">Preu públic pel Servei escolarització 13-13:00 h sense menjador </t>
  </si>
  <si>
    <t xml:space="preserve">Total ingressos per quotes</t>
  </si>
  <si>
    <t xml:space="preserve">RESUM INGRESSOS</t>
  </si>
  <si>
    <t xml:space="preserve">TOTAL INGRESSOS</t>
  </si>
  <si>
    <t xml:space="preserve">RESULTAT</t>
  </si>
  <si>
    <t xml:space="preserve">Ingressos</t>
  </si>
  <si>
    <t xml:space="preserve">Despeses</t>
  </si>
  <si>
    <t xml:space="preserve">Diferència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</si>
</sst>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#,##0.00\ [$€-C0A];[RED]\-#,##0.00\ [$€-C0A]"/>
    <numFmt numFmtId="167" formatCode="#,##0.00\ [$€-C0A];[RED]#,##0.00\ [$€-C0A]"/>
    <numFmt numFmtId="168" formatCode="#,##0.00&quot; €&quot;"/>
    <numFmt numFmtId="169" formatCode="#,##0.00&quot; €&quot;;[RED]\-#,##0.00&quot; €&quot;"/>
    <numFmt numFmtId="170" formatCode="#,##0;[RED]#,##0"/>
    <numFmt numFmtId="171" formatCode="_-* #,##0.00_-;\-* #,##0.00_-;_-* \-??_-;_-@"/>
    <numFmt numFmtId="172" formatCode="_-* #,##0.00\ _€_-;\-* #,##0.00\ _€_-;_-* \-??\ _€_-;_-@"/>
    <numFmt numFmtId="173" formatCode="0.0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B3CAC7"/>
        <bgColor rgb="FFCCCCFF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9" fontId="5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5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6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5" activeCellId="0" sqref="E95"/>
    </sheetView>
  </sheetViews>
  <sheetFormatPr defaultRowHeight="15" zeroHeight="false" outlineLevelRow="0" outlineLevelCol="0"/>
  <cols>
    <col collapsed="false" customWidth="true" hidden="false" outlineLevel="0" max="1" min="1" style="0" width="28.11"/>
    <col collapsed="false" customWidth="true" hidden="false" outlineLevel="0" max="2" min="2" style="0" width="10.33"/>
    <col collapsed="false" customWidth="true" hidden="false" outlineLevel="0" max="3" min="3" style="0" width="10.45"/>
    <col collapsed="false" customWidth="true" hidden="false" outlineLevel="0" max="4" min="4" style="0" width="11.11"/>
    <col collapsed="false" customWidth="false" hidden="false" outlineLevel="0" max="5" min="5" style="0" width="11.45"/>
    <col collapsed="false" customWidth="true" hidden="false" outlineLevel="0" max="6" min="6" style="0" width="11.56"/>
    <col collapsed="false" customWidth="true" hidden="false" outlineLevel="0" max="7" min="7" style="0" width="11.89"/>
    <col collapsed="false" customWidth="true" hidden="false" outlineLevel="0" max="8" min="8" style="0" width="13.33"/>
    <col collapsed="false" customWidth="true" hidden="false" outlineLevel="0" max="10" min="9" style="0" width="9.11"/>
    <col collapsed="false" customWidth="true" hidden="false" outlineLevel="0" max="11" min="11" style="0" width="9.56"/>
    <col collapsed="false" customWidth="true" hidden="false" outlineLevel="0" max="12" min="12" style="0" width="11.56"/>
    <col collapsed="false" customWidth="true" hidden="false" outlineLevel="0" max="13" min="13" style="0" width="10"/>
    <col collapsed="false" customWidth="true" hidden="false" outlineLevel="0" max="15" min="14" style="0" width="9.11"/>
    <col collapsed="false" customWidth="true" hidden="false" outlineLevel="0" max="16" min="16" style="0" width="12.1"/>
    <col collapsed="false" customWidth="true" hidden="false" outlineLevel="0" max="26" min="17" style="0" width="9.11"/>
    <col collapsed="false" customWidth="true" hidden="false" outlineLevel="0" max="1025" min="27" style="0" width="14.44"/>
  </cols>
  <sheetData>
    <row r="1" customFormat="false" ht="14.25" hidden="false" customHeight="true" outlineLevel="0" collapsed="false"/>
    <row r="2" customFormat="false" ht="14.2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customFormat="false" ht="14.25" hidden="false" customHeight="true" outlineLevel="0" collapsed="false">
      <c r="A4" s="2"/>
      <c r="B4" s="2"/>
      <c r="C4" s="3"/>
      <c r="D4" s="4" t="s">
        <v>1</v>
      </c>
      <c r="E4" s="4" t="s">
        <v>2</v>
      </c>
      <c r="F4" s="5"/>
      <c r="G4" s="5"/>
      <c r="H4" s="5"/>
      <c r="I4" s="5"/>
      <c r="J4" s="6"/>
    </row>
    <row r="5" customFormat="false" ht="14.25" hidden="false" customHeight="true" outlineLevel="0" collapsed="false">
      <c r="A5" s="7" t="s">
        <v>3</v>
      </c>
      <c r="B5" s="6"/>
      <c r="C5" s="5"/>
      <c r="D5" s="8" t="n">
        <v>1</v>
      </c>
      <c r="E5" s="9" t="n">
        <v>10</v>
      </c>
      <c r="F5" s="5"/>
      <c r="G5" s="5"/>
      <c r="H5" s="5"/>
      <c r="I5" s="5"/>
      <c r="J5" s="6"/>
    </row>
    <row r="6" customFormat="false" ht="14.25" hidden="false" customHeight="true" outlineLevel="0" collapsed="false">
      <c r="A6" s="7" t="s">
        <v>4</v>
      </c>
      <c r="B6" s="6"/>
      <c r="C6" s="5"/>
      <c r="D6" s="10" t="n">
        <v>1</v>
      </c>
      <c r="E6" s="9" t="n">
        <v>18</v>
      </c>
      <c r="F6" s="5"/>
      <c r="G6" s="5"/>
      <c r="H6" s="5"/>
      <c r="I6" s="5"/>
      <c r="J6" s="6"/>
    </row>
    <row r="7" customFormat="false" ht="14.25" hidden="false" customHeight="true" outlineLevel="0" collapsed="false">
      <c r="A7" s="11" t="s">
        <v>5</v>
      </c>
      <c r="B7" s="11"/>
      <c r="C7" s="12"/>
      <c r="D7" s="13" t="n">
        <f aca="false">SUM(D5:D6)</f>
        <v>2</v>
      </c>
      <c r="E7" s="13" t="n">
        <f aca="false">SUM(E5:E6)</f>
        <v>28</v>
      </c>
      <c r="F7" s="5"/>
      <c r="G7" s="5"/>
      <c r="H7" s="5"/>
      <c r="I7" s="5"/>
      <c r="J7" s="6"/>
    </row>
    <row r="8" customFormat="false" ht="14.25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/>
    </row>
    <row r="9" customFormat="false" ht="14.25" hidden="false" customHeight="true" outlineLevel="0" collapsed="false">
      <c r="A9" s="14" t="s">
        <v>6</v>
      </c>
      <c r="B9" s="15"/>
      <c r="C9" s="16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6"/>
    </row>
    <row r="10" customFormat="false" ht="14.25" hidden="false" customHeight="true" outlineLevel="0" collapsed="false">
      <c r="A10" s="7" t="s">
        <v>13</v>
      </c>
      <c r="B10" s="17" t="n">
        <v>1</v>
      </c>
      <c r="C10" s="18" t="n">
        <v>21121.1</v>
      </c>
      <c r="D10" s="18" t="n">
        <f aca="false">31.74*14</f>
        <v>444.36</v>
      </c>
      <c r="E10" s="19" t="n">
        <v>24000</v>
      </c>
      <c r="F10" s="18" t="n">
        <f aca="false">E10*0.334</f>
        <v>8016</v>
      </c>
      <c r="G10" s="19" t="n">
        <f aca="false">E10+F10</f>
        <v>32016</v>
      </c>
      <c r="H10" s="18" t="n">
        <f aca="false">G10</f>
        <v>32016</v>
      </c>
      <c r="I10" s="6"/>
      <c r="L10" s="20"/>
    </row>
    <row r="11" customFormat="false" ht="14.25" hidden="false" customHeight="true" outlineLevel="0" collapsed="false">
      <c r="A11" s="7" t="s">
        <v>14</v>
      </c>
      <c r="B11" s="21" t="n">
        <v>2</v>
      </c>
      <c r="C11" s="22" t="n">
        <v>14400.82</v>
      </c>
      <c r="D11" s="22" t="n">
        <f aca="false">24.38*14</f>
        <v>341.32</v>
      </c>
      <c r="E11" s="23" t="n">
        <v>17000</v>
      </c>
      <c r="F11" s="24" t="n">
        <f aca="false">E11*0.334</f>
        <v>5678</v>
      </c>
      <c r="G11" s="23" t="n">
        <f aca="false">E11+F11</f>
        <v>22678</v>
      </c>
      <c r="H11" s="24" t="n">
        <f aca="false">G11*B11</f>
        <v>45356</v>
      </c>
      <c r="I11" s="6"/>
      <c r="M11" s="25" t="s">
        <v>15</v>
      </c>
      <c r="N11" s="20"/>
    </row>
    <row r="12" customFormat="false" ht="14.25" hidden="false" customHeight="true" outlineLevel="0" collapsed="false">
      <c r="A12" s="11" t="s">
        <v>16</v>
      </c>
      <c r="B12" s="26" t="n">
        <f aca="false">SUM(B10:B11)</f>
        <v>3</v>
      </c>
      <c r="C12" s="27"/>
      <c r="D12" s="12"/>
      <c r="E12" s="12"/>
      <c r="F12" s="28"/>
      <c r="G12" s="12"/>
      <c r="H12" s="29" t="n">
        <f aca="false">SUM(H10:H11)</f>
        <v>77372</v>
      </c>
      <c r="I12" s="6"/>
      <c r="L12" s="20"/>
    </row>
    <row r="13" customFormat="false" ht="14.25" hidden="false" customHeight="true" outlineLevel="0" collapsed="false">
      <c r="A13" s="6"/>
      <c r="B13" s="6"/>
      <c r="C13" s="5"/>
      <c r="D13" s="30"/>
      <c r="E13" s="30"/>
      <c r="F13" s="31"/>
      <c r="G13" s="32"/>
      <c r="H13" s="30"/>
      <c r="I13" s="6"/>
      <c r="J13" s="6"/>
      <c r="K13" s="33"/>
    </row>
    <row r="14" customFormat="false" ht="14.2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customFormat="false" ht="14.25" hidden="false" customHeight="true" outlineLevel="0" collapsed="false">
      <c r="A15" s="6" t="s">
        <v>17</v>
      </c>
      <c r="B15" s="6"/>
      <c r="C15" s="6"/>
      <c r="D15" s="6"/>
      <c r="E15" s="6"/>
      <c r="F15" s="6"/>
      <c r="G15" s="6"/>
      <c r="H15" s="6"/>
      <c r="I15" s="6"/>
      <c r="J15" s="6"/>
    </row>
    <row r="16" customFormat="false" ht="14.25" hidden="false" customHeight="true" outlineLevel="0" collapsed="false">
      <c r="A16" s="6" t="s">
        <v>18</v>
      </c>
      <c r="B16" s="6"/>
      <c r="C16" s="6"/>
      <c r="D16" s="6"/>
      <c r="E16" s="6"/>
      <c r="F16" s="6"/>
      <c r="G16" s="6"/>
      <c r="H16" s="6"/>
      <c r="I16" s="6"/>
      <c r="J16" s="6"/>
    </row>
    <row r="17" customFormat="false" ht="32.25" hidden="false" customHeight="true" outlineLevel="0" collapsed="false">
      <c r="A17" s="34" t="s">
        <v>19</v>
      </c>
      <c r="B17" s="34"/>
      <c r="C17" s="34"/>
      <c r="D17" s="34"/>
      <c r="E17" s="34"/>
      <c r="F17" s="34"/>
      <c r="G17" s="34"/>
      <c r="H17" s="34"/>
      <c r="I17" s="6"/>
      <c r="J17" s="6"/>
    </row>
    <row r="18" customFormat="false" ht="14.25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customFormat="false" ht="14.2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5"/>
      <c r="J19" s="5"/>
    </row>
    <row r="20" customFormat="false" ht="14.25" hidden="false" customHeight="true" outlineLevel="0" collapsed="false">
      <c r="A20" s="15" t="s">
        <v>20</v>
      </c>
      <c r="B20" s="15"/>
      <c r="C20" s="5"/>
      <c r="D20" s="4" t="s">
        <v>21</v>
      </c>
      <c r="E20" s="4" t="s">
        <v>22</v>
      </c>
      <c r="G20" s="5"/>
      <c r="H20" s="4" t="s">
        <v>12</v>
      </c>
      <c r="I20" s="35"/>
      <c r="J20" s="5"/>
    </row>
    <row r="21" customFormat="false" ht="14.25" hidden="false" customHeight="true" outlineLevel="0" collapsed="false">
      <c r="A21" s="36" t="s">
        <v>23</v>
      </c>
      <c r="B21" s="36"/>
      <c r="C21" s="37"/>
      <c r="D21" s="37" t="n">
        <f aca="false">$B$12</f>
        <v>3</v>
      </c>
      <c r="E21" s="38" t="s">
        <v>24</v>
      </c>
      <c r="G21" s="35"/>
      <c r="H21" s="38" t="n">
        <f aca="false">H12*0.06</f>
        <v>4642.32</v>
      </c>
      <c r="I21" s="5"/>
      <c r="J21" s="6"/>
    </row>
    <row r="22" customFormat="false" ht="14.25" hidden="false" customHeight="true" outlineLevel="0" collapsed="false">
      <c r="A22" s="6" t="s">
        <v>25</v>
      </c>
      <c r="B22" s="6"/>
      <c r="C22" s="5"/>
      <c r="D22" s="37" t="n">
        <f aca="false">$B$12</f>
        <v>3</v>
      </c>
      <c r="E22" s="30" t="n">
        <v>50</v>
      </c>
      <c r="G22" s="5"/>
      <c r="H22" s="30" t="n">
        <f aca="false">D22*E22</f>
        <v>150</v>
      </c>
      <c r="I22" s="5"/>
      <c r="J22" s="5"/>
    </row>
    <row r="23" customFormat="false" ht="14.25" hidden="false" customHeight="true" outlineLevel="0" collapsed="false">
      <c r="A23" s="6" t="s">
        <v>26</v>
      </c>
      <c r="B23" s="6"/>
      <c r="C23" s="5"/>
      <c r="D23" s="37" t="n">
        <f aca="false">$B$12</f>
        <v>3</v>
      </c>
      <c r="E23" s="30" t="n">
        <v>50</v>
      </c>
      <c r="G23" s="5"/>
      <c r="H23" s="30" t="n">
        <f aca="false">D23*E23</f>
        <v>150</v>
      </c>
      <c r="I23" s="5"/>
      <c r="J23" s="5"/>
    </row>
    <row r="24" customFormat="false" ht="14.25" hidden="false" customHeight="true" outlineLevel="0" collapsed="false">
      <c r="A24" s="6" t="s">
        <v>27</v>
      </c>
      <c r="B24" s="6"/>
      <c r="C24" s="5"/>
      <c r="D24" s="37" t="n">
        <f aca="false">$B$12</f>
        <v>3</v>
      </c>
      <c r="E24" s="30" t="n">
        <v>150</v>
      </c>
      <c r="F24" s="25"/>
      <c r="G24" s="5"/>
      <c r="H24" s="30" t="n">
        <f aca="false">D24*E24</f>
        <v>450</v>
      </c>
      <c r="I24" s="5"/>
      <c r="J24" s="5"/>
    </row>
    <row r="25" customFormat="false" ht="14.25" hidden="false" customHeight="true" outlineLevel="0" collapsed="false">
      <c r="A25" s="6" t="s">
        <v>28</v>
      </c>
      <c r="B25" s="6"/>
      <c r="C25" s="5"/>
      <c r="D25" s="37" t="n">
        <f aca="false">$B$12</f>
        <v>3</v>
      </c>
      <c r="E25" s="30" t="n">
        <v>60</v>
      </c>
      <c r="G25" s="5"/>
      <c r="H25" s="30" t="n">
        <f aca="false">D25*E25</f>
        <v>180</v>
      </c>
      <c r="I25" s="5"/>
      <c r="J25" s="5"/>
    </row>
    <row r="26" customFormat="false" ht="14.25" hidden="false" customHeight="true" outlineLevel="0" collapsed="false">
      <c r="A26" s="11" t="s">
        <v>5</v>
      </c>
      <c r="B26" s="11"/>
      <c r="C26" s="13"/>
      <c r="D26" s="13"/>
      <c r="E26" s="39"/>
      <c r="F26" s="40"/>
      <c r="G26" s="12"/>
      <c r="H26" s="39" t="n">
        <f aca="false">SUM(H21:H25)</f>
        <v>5572.32</v>
      </c>
      <c r="I26" s="6"/>
      <c r="J26" s="6"/>
    </row>
    <row r="27" customFormat="false" ht="14.25" hidden="false" customHeight="true" outlineLevel="0" collapsed="false">
      <c r="A27" s="6"/>
      <c r="B27" s="6"/>
      <c r="C27" s="6"/>
      <c r="D27" s="6"/>
      <c r="E27" s="6"/>
      <c r="F27" s="6"/>
      <c r="G27" s="6"/>
      <c r="H27" s="6"/>
    </row>
    <row r="28" customFormat="false" ht="14.25" hidden="false" customHeight="true" outlineLevel="0" collapsed="false">
      <c r="A28" s="11" t="s">
        <v>29</v>
      </c>
      <c r="B28" s="11"/>
      <c r="C28" s="40"/>
      <c r="D28" s="40"/>
      <c r="E28" s="40"/>
      <c r="F28" s="40"/>
      <c r="G28" s="40"/>
      <c r="H28" s="39" t="n">
        <f aca="false">H12+H26</f>
        <v>82944.32</v>
      </c>
    </row>
    <row r="31" customFormat="false" ht="14.25" hidden="false" customHeight="true" outlineLevel="0" collapsed="false">
      <c r="A31" s="41" t="s">
        <v>30</v>
      </c>
      <c r="B31" s="42"/>
      <c r="D31" s="4" t="s">
        <v>31</v>
      </c>
      <c r="E31" s="6"/>
      <c r="F31" s="6"/>
      <c r="G31" s="6"/>
      <c r="H31" s="4" t="s">
        <v>32</v>
      </c>
    </row>
    <row r="32" customFormat="false" ht="14.25" hidden="false" customHeight="true" outlineLevel="0" collapsed="false">
      <c r="A32" s="43" t="n">
        <v>6.5</v>
      </c>
      <c r="B32" s="44"/>
      <c r="C32" s="45"/>
      <c r="D32" s="46" t="n">
        <v>240</v>
      </c>
      <c r="E32" s="47"/>
      <c r="F32" s="47"/>
      <c r="G32" s="47"/>
      <c r="H32" s="39" t="n">
        <f aca="false">A32*D32*10</f>
        <v>15600</v>
      </c>
    </row>
    <row r="35" customFormat="false" ht="14.25" hidden="false" customHeight="true" outlineLevel="0" collapsed="false">
      <c r="A35" s="15" t="s">
        <v>33</v>
      </c>
      <c r="B35" s="15"/>
      <c r="C35" s="4" t="s">
        <v>34</v>
      </c>
      <c r="D35" s="4" t="s">
        <v>35</v>
      </c>
      <c r="E35" s="6"/>
      <c r="F35" s="6"/>
      <c r="G35" s="6"/>
      <c r="H35" s="4" t="s">
        <v>36</v>
      </c>
    </row>
    <row r="36" customFormat="false" ht="14.25" hidden="false" customHeight="true" outlineLevel="0" collapsed="false">
      <c r="A36" s="36" t="s">
        <v>37</v>
      </c>
      <c r="B36" s="36"/>
      <c r="C36" s="18"/>
      <c r="D36" s="18" t="n">
        <v>500</v>
      </c>
      <c r="E36" s="6"/>
      <c r="F36" s="6"/>
      <c r="G36" s="6"/>
      <c r="H36" s="18" t="n">
        <f aca="false">D36*D7</f>
        <v>1000</v>
      </c>
    </row>
    <row r="37" customFormat="false" ht="14.25" hidden="false" customHeight="true" outlineLevel="0" collapsed="false">
      <c r="A37" s="6" t="s">
        <v>38</v>
      </c>
      <c r="B37" s="6"/>
      <c r="C37" s="22" t="n">
        <v>15</v>
      </c>
      <c r="D37" s="22"/>
      <c r="E37" s="6"/>
      <c r="F37" s="6"/>
      <c r="G37" s="6"/>
      <c r="H37" s="22" t="n">
        <f aca="false">C37*E7</f>
        <v>420</v>
      </c>
    </row>
    <row r="38" customFormat="false" ht="14.25" hidden="false" customHeight="true" outlineLevel="0" collapsed="false">
      <c r="A38" s="6" t="s">
        <v>39</v>
      </c>
      <c r="B38" s="6"/>
      <c r="C38" s="22"/>
      <c r="D38" s="22" t="n">
        <v>50</v>
      </c>
      <c r="E38" s="6"/>
      <c r="F38" s="6"/>
      <c r="G38" s="6"/>
      <c r="H38" s="22" t="n">
        <f aca="false">D38*D7</f>
        <v>100</v>
      </c>
    </row>
    <row r="39" customFormat="false" ht="14.25" hidden="false" customHeight="true" outlineLevel="0" collapsed="false">
      <c r="A39" s="6" t="s">
        <v>40</v>
      </c>
      <c r="B39" s="6"/>
      <c r="C39" s="22" t="n">
        <v>22</v>
      </c>
      <c r="D39" s="22"/>
      <c r="E39" s="6"/>
      <c r="F39" s="6"/>
      <c r="G39" s="6"/>
      <c r="H39" s="22" t="n">
        <f aca="false">C39*E7</f>
        <v>616</v>
      </c>
    </row>
    <row r="40" customFormat="false" ht="14.25" hidden="false" customHeight="true" outlineLevel="0" collapsed="false">
      <c r="A40" s="6" t="s">
        <v>41</v>
      </c>
      <c r="B40" s="6"/>
      <c r="C40" s="22" t="n">
        <v>3</v>
      </c>
      <c r="D40" s="22"/>
      <c r="E40" s="6"/>
      <c r="F40" s="6"/>
      <c r="G40" s="6"/>
      <c r="H40" s="22" t="n">
        <f aca="false">C40*E7</f>
        <v>84</v>
      </c>
    </row>
    <row r="41" customFormat="false" ht="14.25" hidden="false" customHeight="true" outlineLevel="0" collapsed="false">
      <c r="A41" s="6" t="s">
        <v>42</v>
      </c>
      <c r="B41" s="6"/>
      <c r="C41" s="22"/>
      <c r="D41" s="22" t="n">
        <v>30</v>
      </c>
      <c r="E41" s="6"/>
      <c r="F41" s="6"/>
      <c r="G41" s="6"/>
      <c r="H41" s="22" t="n">
        <f aca="false">D41*D7</f>
        <v>60</v>
      </c>
    </row>
    <row r="42" customFormat="false" ht="14.25" hidden="false" customHeight="true" outlineLevel="0" collapsed="false">
      <c r="A42" s="6" t="s">
        <v>43</v>
      </c>
      <c r="B42" s="6"/>
      <c r="C42" s="22"/>
      <c r="D42" s="22"/>
      <c r="E42" s="6"/>
      <c r="F42" s="6"/>
      <c r="G42" s="6"/>
      <c r="H42" s="22" t="n">
        <v>900</v>
      </c>
    </row>
    <row r="43" customFormat="false" ht="14.25" hidden="false" customHeight="true" outlineLevel="0" collapsed="false">
      <c r="A43" s="6" t="s">
        <v>44</v>
      </c>
      <c r="B43" s="6"/>
      <c r="C43" s="22"/>
      <c r="D43" s="22" t="n">
        <v>60</v>
      </c>
      <c r="E43" s="6"/>
      <c r="F43" s="6"/>
      <c r="G43" s="6"/>
      <c r="H43" s="22" t="n">
        <f aca="false">D43*D7</f>
        <v>120</v>
      </c>
    </row>
    <row r="44" customFormat="false" ht="14.25" hidden="false" customHeight="true" outlineLevel="0" collapsed="false">
      <c r="A44" s="6" t="s">
        <v>45</v>
      </c>
      <c r="B44" s="6"/>
      <c r="C44" s="22"/>
      <c r="D44" s="22" t="n">
        <v>100</v>
      </c>
      <c r="E44" s="6"/>
      <c r="F44" s="6"/>
      <c r="G44" s="6"/>
      <c r="H44" s="22" t="n">
        <f aca="false">D44*D7</f>
        <v>200</v>
      </c>
    </row>
    <row r="45" customFormat="false" ht="14.25" hidden="false" customHeight="true" outlineLevel="0" collapsed="false">
      <c r="A45" s="6" t="s">
        <v>46</v>
      </c>
      <c r="B45" s="6"/>
      <c r="C45" s="22" t="n">
        <v>6</v>
      </c>
      <c r="D45" s="22"/>
      <c r="E45" s="6"/>
      <c r="F45" s="6"/>
      <c r="G45" s="6"/>
      <c r="H45" s="22" t="n">
        <f aca="false">C45*E7</f>
        <v>168</v>
      </c>
    </row>
    <row r="46" customFormat="false" ht="14.25" hidden="false" customHeight="true" outlineLevel="0" collapsed="false">
      <c r="A46" s="6" t="s">
        <v>47</v>
      </c>
      <c r="B46" s="6"/>
      <c r="C46" s="24" t="n">
        <v>3</v>
      </c>
      <c r="D46" s="24"/>
      <c r="E46" s="6"/>
      <c r="F46" s="6"/>
      <c r="G46" s="6"/>
      <c r="H46" s="24" t="n">
        <f aca="false">C46*E7</f>
        <v>84</v>
      </c>
    </row>
    <row r="47" customFormat="false" ht="14.25" hidden="false" customHeight="true" outlineLevel="0" collapsed="false">
      <c r="A47" s="11" t="s">
        <v>48</v>
      </c>
      <c r="B47" s="11"/>
      <c r="C47" s="45"/>
      <c r="D47" s="45"/>
      <c r="E47" s="47"/>
      <c r="F47" s="47"/>
      <c r="G47" s="47"/>
      <c r="H47" s="39" t="n">
        <f aca="false">SUM(H36:H45)</f>
        <v>3668</v>
      </c>
    </row>
    <row r="50" customFormat="false" ht="14.25" hidden="false" customHeight="true" outlineLevel="0" collapsed="false">
      <c r="A50" s="15" t="s">
        <v>49</v>
      </c>
      <c r="B50" s="15"/>
      <c r="C50" s="4" t="s">
        <v>50</v>
      </c>
      <c r="H50" s="16" t="s">
        <v>36</v>
      </c>
    </row>
    <row r="51" customFormat="false" ht="14.25" hidden="false" customHeight="true" outlineLevel="0" collapsed="false">
      <c r="A51" s="36" t="s">
        <v>51</v>
      </c>
      <c r="B51" s="36"/>
      <c r="C51" s="18" t="n">
        <v>350</v>
      </c>
      <c r="D51" s="48"/>
      <c r="E51" s="48"/>
      <c r="F51" s="48"/>
      <c r="G51" s="48"/>
      <c r="H51" s="18" t="n">
        <f aca="false">C51*12</f>
        <v>4200</v>
      </c>
    </row>
    <row r="52" customFormat="false" ht="14.25" hidden="false" customHeight="true" outlineLevel="0" collapsed="false">
      <c r="A52" s="6" t="s">
        <v>52</v>
      </c>
      <c r="B52" s="6"/>
      <c r="C52" s="22" t="n">
        <v>150</v>
      </c>
      <c r="D52" s="25"/>
      <c r="E52" s="25"/>
      <c r="F52" s="25"/>
      <c r="G52" s="25"/>
      <c r="H52" s="22" t="n">
        <f aca="false">C52*12</f>
        <v>1800</v>
      </c>
    </row>
    <row r="53" customFormat="false" ht="14.25" hidden="false" customHeight="true" outlineLevel="0" collapsed="false">
      <c r="A53" s="6" t="s">
        <v>53</v>
      </c>
      <c r="B53" s="6"/>
      <c r="C53" s="24" t="n">
        <v>100</v>
      </c>
      <c r="D53" s="25"/>
      <c r="E53" s="25"/>
      <c r="F53" s="25"/>
      <c r="G53" s="25"/>
      <c r="H53" s="24" t="n">
        <f aca="false">C53*12</f>
        <v>1200</v>
      </c>
      <c r="J53" s="25" t="s">
        <v>54</v>
      </c>
    </row>
    <row r="54" customFormat="false" ht="14.25" hidden="false" customHeight="true" outlineLevel="0" collapsed="false">
      <c r="A54" s="11" t="s">
        <v>55</v>
      </c>
      <c r="B54" s="11"/>
      <c r="C54" s="39"/>
      <c r="D54" s="40"/>
      <c r="E54" s="40"/>
      <c r="F54" s="40"/>
      <c r="G54" s="40"/>
      <c r="H54" s="49" t="n">
        <f aca="false">SUM(H51:H53)</f>
        <v>7200</v>
      </c>
    </row>
    <row r="57" customFormat="false" ht="14.25" hidden="false" customHeight="true" outlineLevel="0" collapsed="false">
      <c r="A57" s="14" t="s">
        <v>56</v>
      </c>
      <c r="B57" s="50"/>
      <c r="C57" s="50"/>
      <c r="D57" s="50"/>
      <c r="E57" s="50"/>
      <c r="F57" s="50"/>
      <c r="G57" s="50"/>
      <c r="H57" s="4" t="s">
        <v>36</v>
      </c>
    </row>
    <row r="58" customFormat="false" ht="14.25" hidden="false" customHeight="true" outlineLevel="0" collapsed="false">
      <c r="A58" s="25" t="s">
        <v>57</v>
      </c>
      <c r="H58" s="51" t="n">
        <v>1</v>
      </c>
    </row>
    <row r="59" customFormat="false" ht="14.25" hidden="false" customHeight="true" outlineLevel="0" collapsed="false">
      <c r="A59" s="25" t="s">
        <v>58</v>
      </c>
      <c r="H59" s="52" t="n">
        <v>10</v>
      </c>
    </row>
    <row r="60" customFormat="false" ht="14.25" hidden="false" customHeight="true" outlineLevel="0" collapsed="false">
      <c r="A60" s="25" t="s">
        <v>59</v>
      </c>
      <c r="H60" s="53" t="n">
        <v>3</v>
      </c>
    </row>
    <row r="61" customFormat="false" ht="14.25" hidden="false" customHeight="true" outlineLevel="0" collapsed="false">
      <c r="A61" s="25" t="s">
        <v>60</v>
      </c>
      <c r="H61" s="54" t="n">
        <f aca="false">H58*H59*H60*22</f>
        <v>660</v>
      </c>
    </row>
    <row r="62" customFormat="false" ht="14.25" hidden="false" customHeight="true" outlineLevel="0" collapsed="false">
      <c r="A62" s="25" t="s">
        <v>61</v>
      </c>
      <c r="H62" s="55" t="n">
        <v>11</v>
      </c>
      <c r="J62" s="25" t="s">
        <v>62</v>
      </c>
    </row>
    <row r="63" customFormat="false" ht="14.25" hidden="false" customHeight="true" outlineLevel="0" collapsed="false">
      <c r="A63" s="11" t="s">
        <v>63</v>
      </c>
      <c r="B63" s="11"/>
      <c r="C63" s="39"/>
      <c r="D63" s="40"/>
      <c r="E63" s="40"/>
      <c r="F63" s="40"/>
      <c r="G63" s="40"/>
      <c r="H63" s="39" t="n">
        <f aca="false">H61*H62</f>
        <v>7260</v>
      </c>
    </row>
    <row r="64" customFormat="false" ht="14.25" hidden="false" customHeight="true" outlineLevel="0" collapsed="false">
      <c r="A64" s="56"/>
      <c r="G64" s="57"/>
    </row>
    <row r="66" customFormat="false" ht="14.25" hidden="false" customHeight="true" outlineLevel="0" collapsed="false">
      <c r="A66" s="14" t="s">
        <v>64</v>
      </c>
      <c r="B66" s="15"/>
      <c r="C66" s="4" t="s">
        <v>65</v>
      </c>
      <c r="D66" s="4" t="s">
        <v>66</v>
      </c>
      <c r="E66" s="4" t="s">
        <v>67</v>
      </c>
      <c r="F66" s="6"/>
      <c r="G66" s="6"/>
      <c r="H66" s="4" t="s">
        <v>5</v>
      </c>
    </row>
    <row r="67" customFormat="false" ht="14.25" hidden="false" customHeight="true" outlineLevel="0" collapsed="false">
      <c r="A67" s="6" t="s">
        <v>68</v>
      </c>
      <c r="B67" s="36"/>
      <c r="C67" s="58" t="n">
        <f aca="false">H67*100/$H$73</f>
        <v>66.3156436762379</v>
      </c>
      <c r="D67" s="18" t="n">
        <f aca="false">H67/$D$7</f>
        <v>38686</v>
      </c>
      <c r="E67" s="18" t="n">
        <f aca="false">H67/$E$7</f>
        <v>2763.28571428571</v>
      </c>
      <c r="F67" s="36"/>
      <c r="G67" s="36"/>
      <c r="H67" s="18" t="n">
        <f aca="false">H12</f>
        <v>77372</v>
      </c>
    </row>
    <row r="68" customFormat="false" ht="14.25" hidden="false" customHeight="true" outlineLevel="0" collapsed="false">
      <c r="A68" s="6" t="s">
        <v>20</v>
      </c>
      <c r="B68" s="6"/>
      <c r="C68" s="59" t="n">
        <f aca="false">H68*100/$H$73</f>
        <v>4.7760428523235</v>
      </c>
      <c r="D68" s="22" t="n">
        <f aca="false">H68/$D$7</f>
        <v>2786.16</v>
      </c>
      <c r="E68" s="22" t="n">
        <f aca="false">H68/$E$7</f>
        <v>199.011428571429</v>
      </c>
      <c r="F68" s="6"/>
      <c r="G68" s="6"/>
      <c r="H68" s="22" t="n">
        <f aca="false">H26</f>
        <v>5572.32</v>
      </c>
    </row>
    <row r="69" customFormat="false" ht="14.25" hidden="false" customHeight="true" outlineLevel="0" collapsed="false">
      <c r="A69" s="6" t="s">
        <v>69</v>
      </c>
      <c r="B69" s="6"/>
      <c r="C69" s="59" t="n">
        <f aca="false">H69*100/$H$73</f>
        <v>13.3707806615999</v>
      </c>
      <c r="D69" s="22" t="n">
        <f aca="false">H69/$D$7</f>
        <v>7800</v>
      </c>
      <c r="E69" s="22" t="n">
        <f aca="false">H69/$E$7</f>
        <v>557.142857142857</v>
      </c>
      <c r="F69" s="6"/>
      <c r="G69" s="6"/>
      <c r="H69" s="22" t="n">
        <f aca="false">H32</f>
        <v>15600</v>
      </c>
    </row>
    <row r="70" customFormat="false" ht="14.25" hidden="false" customHeight="true" outlineLevel="0" collapsed="false">
      <c r="A70" s="6" t="s">
        <v>33</v>
      </c>
      <c r="B70" s="6"/>
      <c r="C70" s="59" t="n">
        <f aca="false">H70*100/$H$73</f>
        <v>3.14384765812491</v>
      </c>
      <c r="D70" s="22" t="n">
        <f aca="false">H70/$D$7</f>
        <v>1834</v>
      </c>
      <c r="E70" s="22" t="n">
        <f aca="false">H70/$E$7</f>
        <v>131</v>
      </c>
      <c r="F70" s="6"/>
      <c r="G70" s="6"/>
      <c r="H70" s="22" t="n">
        <f aca="false">H47</f>
        <v>3668</v>
      </c>
    </row>
    <row r="71" customFormat="false" ht="14.25" hidden="false" customHeight="true" outlineLevel="0" collapsed="false">
      <c r="A71" s="6" t="s">
        <v>49</v>
      </c>
      <c r="B71" s="6"/>
      <c r="C71" s="59" t="n">
        <f aca="false">H71*100/$H$73</f>
        <v>6.17112953612305</v>
      </c>
      <c r="D71" s="22" t="n">
        <f aca="false">H71/$D$7</f>
        <v>3600</v>
      </c>
      <c r="E71" s="22" t="n">
        <f aca="false">H71/$E$7</f>
        <v>257.142857142857</v>
      </c>
      <c r="F71" s="6"/>
      <c r="G71" s="6"/>
      <c r="H71" s="22" t="n">
        <f aca="false">H54</f>
        <v>7200</v>
      </c>
    </row>
    <row r="72" customFormat="false" ht="14.25" hidden="false" customHeight="true" outlineLevel="0" collapsed="false">
      <c r="A72" s="6" t="s">
        <v>56</v>
      </c>
      <c r="C72" s="60" t="n">
        <f aca="false">H72*100/$H$73</f>
        <v>6.22255561559074</v>
      </c>
      <c r="D72" s="24" t="n">
        <f aca="false">H72/$D$7</f>
        <v>3630</v>
      </c>
      <c r="E72" s="24" t="n">
        <f aca="false">H72/$E$7</f>
        <v>259.285714285714</v>
      </c>
      <c r="H72" s="24" t="n">
        <f aca="false">H63</f>
        <v>7260</v>
      </c>
    </row>
    <row r="73" customFormat="false" ht="14.25" hidden="false" customHeight="true" outlineLevel="0" collapsed="false">
      <c r="A73" s="11" t="s">
        <v>70</v>
      </c>
      <c r="B73" s="11"/>
      <c r="C73" s="61" t="n">
        <f aca="false">SUM(C67:C72)</f>
        <v>100</v>
      </c>
      <c r="D73" s="39" t="n">
        <f aca="false">SUM(D67:D71)</f>
        <v>54706.16</v>
      </c>
      <c r="E73" s="39" t="n">
        <f aca="false">SUM(E67:E71)</f>
        <v>3907.58285714286</v>
      </c>
      <c r="F73" s="47"/>
      <c r="G73" s="47"/>
      <c r="H73" s="39" t="n">
        <f aca="false">SUM(H67:H72)</f>
        <v>116672.32</v>
      </c>
    </row>
    <row r="76" customFormat="false" ht="14.25" hidden="false" customHeight="true" outlineLevel="0" collapsed="false">
      <c r="A76" s="14" t="s">
        <v>71</v>
      </c>
      <c r="B76" s="50"/>
      <c r="C76" s="62" t="s">
        <v>65</v>
      </c>
      <c r="D76" s="50"/>
      <c r="E76" s="50"/>
      <c r="F76" s="50"/>
      <c r="G76" s="50"/>
      <c r="H76" s="4" t="s">
        <v>5</v>
      </c>
    </row>
    <row r="77" customFormat="false" ht="14.25" hidden="false" customHeight="true" outlineLevel="0" collapsed="false">
      <c r="A77" s="6" t="s">
        <v>68</v>
      </c>
      <c r="C77" s="63" t="n">
        <f aca="false">H77*100/$H$81</f>
        <v>75.6973327677133</v>
      </c>
      <c r="H77" s="18" t="n">
        <f aca="false">H67</f>
        <v>77372</v>
      </c>
    </row>
    <row r="78" customFormat="false" ht="14.25" hidden="false" customHeight="true" outlineLevel="0" collapsed="false">
      <c r="A78" s="6" t="s">
        <v>20</v>
      </c>
      <c r="C78" s="64" t="n">
        <f aca="false">H78*100/$H$81</f>
        <v>5.45171071354216</v>
      </c>
      <c r="H78" s="22" t="n">
        <f aca="false">H68</f>
        <v>5572.32</v>
      </c>
    </row>
    <row r="79" customFormat="false" ht="14.25" hidden="false" customHeight="true" outlineLevel="0" collapsed="false">
      <c r="A79" s="6" t="s">
        <v>69</v>
      </c>
      <c r="C79" s="64" t="n">
        <f aca="false">H79*100/$H$81</f>
        <v>15.2623480222345</v>
      </c>
      <c r="H79" s="22" t="n">
        <f aca="false">H69</f>
        <v>15600</v>
      </c>
    </row>
    <row r="80" customFormat="false" ht="14.25" hidden="false" customHeight="true" outlineLevel="0" collapsed="false">
      <c r="A80" s="6" t="s">
        <v>33</v>
      </c>
      <c r="C80" s="64" t="n">
        <f aca="false">H80*100/$H$81</f>
        <v>3.58860849651001</v>
      </c>
      <c r="H80" s="22" t="n">
        <f aca="false">H70</f>
        <v>3668</v>
      </c>
    </row>
    <row r="81" customFormat="false" ht="14.25" hidden="false" customHeight="true" outlineLevel="0" collapsed="false">
      <c r="A81" s="11"/>
      <c r="B81" s="11"/>
      <c r="C81" s="61" t="n">
        <f aca="false">SUM(C77:C80)</f>
        <v>100</v>
      </c>
      <c r="D81" s="11"/>
      <c r="E81" s="11"/>
      <c r="F81" s="11"/>
      <c r="G81" s="11"/>
      <c r="H81" s="65" t="n">
        <f aca="false">SUM(H77:H80)</f>
        <v>102212.32</v>
      </c>
    </row>
    <row r="84" customFormat="false" ht="14.25" hidden="false" customHeight="true" outlineLevel="0" collapsed="false">
      <c r="G84" s="4" t="s">
        <v>72</v>
      </c>
      <c r="H84" s="20" t="n">
        <f aca="false">H81*0.04</f>
        <v>4088.4928</v>
      </c>
    </row>
    <row r="85" customFormat="false" ht="14.25" hidden="false" customHeight="true" outlineLevel="0" collapsed="false">
      <c r="G85" s="16" t="s">
        <v>73</v>
      </c>
      <c r="H85" s="20" t="n">
        <f aca="false">H81*0.06</f>
        <v>6132.7392</v>
      </c>
    </row>
    <row r="86" customFormat="false" ht="14.25" hidden="false" customHeight="true" outlineLevel="0" collapsed="false">
      <c r="A86" s="40"/>
      <c r="B86" s="40"/>
      <c r="C86" s="40"/>
      <c r="D86" s="40"/>
      <c r="E86" s="40"/>
      <c r="F86" s="40"/>
      <c r="G86" s="40"/>
      <c r="H86" s="39" t="n">
        <f aca="false">H81+H84+H85</f>
        <v>112433.552</v>
      </c>
    </row>
    <row r="89" customFormat="false" ht="14.25" hidden="false" customHeight="true" outlineLevel="0" collapsed="false">
      <c r="A89" s="14" t="s">
        <v>74</v>
      </c>
      <c r="B89" s="50"/>
      <c r="C89" s="50"/>
      <c r="D89" s="50"/>
      <c r="E89" s="50"/>
      <c r="F89" s="50"/>
      <c r="G89" s="50"/>
      <c r="H89" s="4" t="s">
        <v>5</v>
      </c>
    </row>
    <row r="90" customFormat="false" ht="14.25" hidden="false" customHeight="true" outlineLevel="0" collapsed="false">
      <c r="A90" s="40"/>
      <c r="B90" s="40"/>
      <c r="C90" s="40"/>
      <c r="D90" s="40"/>
      <c r="E90" s="40"/>
      <c r="F90" s="40"/>
      <c r="G90" s="40"/>
      <c r="H90" s="39" t="n">
        <f aca="false">H73+H84+H85</f>
        <v>126893.552</v>
      </c>
    </row>
    <row r="92" customFormat="false" ht="14.25" hidden="false" customHeight="true" outlineLevel="0" collapsed="false">
      <c r="J92" s="15" t="s">
        <v>75</v>
      </c>
      <c r="K92" s="5"/>
      <c r="L92" s="16" t="s">
        <v>76</v>
      </c>
      <c r="M92" s="16" t="s">
        <v>77</v>
      </c>
      <c r="P92" s="4" t="s">
        <v>5</v>
      </c>
    </row>
    <row r="93" customFormat="false" ht="14.25" hidden="false" customHeight="true" outlineLevel="0" collapsed="false">
      <c r="A93" s="14" t="s">
        <v>78</v>
      </c>
      <c r="B93" s="14"/>
      <c r="C93" s="4" t="s">
        <v>79</v>
      </c>
      <c r="D93" s="4" t="s">
        <v>80</v>
      </c>
      <c r="E93" s="4" t="s">
        <v>2</v>
      </c>
      <c r="F93" s="50"/>
      <c r="G93" s="66"/>
      <c r="H93" s="4" t="s">
        <v>81</v>
      </c>
      <c r="J93" s="36" t="s">
        <v>82</v>
      </c>
      <c r="K93" s="37"/>
      <c r="L93" s="37"/>
      <c r="M93" s="38" t="n">
        <v>45000</v>
      </c>
      <c r="N93" s="48"/>
      <c r="O93" s="48"/>
      <c r="P93" s="38" t="n">
        <v>90000</v>
      </c>
    </row>
    <row r="94" customFormat="false" ht="14.25" hidden="false" customHeight="true" outlineLevel="0" collapsed="false">
      <c r="A94" s="67" t="s">
        <v>83</v>
      </c>
      <c r="B94" s="67"/>
      <c r="C94" s="68" t="n">
        <v>1</v>
      </c>
      <c r="D94" s="18" t="n">
        <v>35</v>
      </c>
      <c r="E94" s="68" t="n">
        <v>28</v>
      </c>
      <c r="F94" s="25"/>
      <c r="G94" s="25"/>
      <c r="H94" s="18" t="n">
        <f aca="false">C94*D94*E94</f>
        <v>980</v>
      </c>
      <c r="J94" s="6"/>
      <c r="K94" s="5"/>
      <c r="L94" s="5"/>
      <c r="M94" s="30"/>
      <c r="P94" s="30"/>
    </row>
    <row r="95" customFormat="false" ht="28.5" hidden="false" customHeight="true" outlineLevel="0" collapsed="false">
      <c r="A95" s="69" t="s">
        <v>84</v>
      </c>
      <c r="B95" s="69"/>
      <c r="C95" s="8" t="n">
        <v>11</v>
      </c>
      <c r="D95" s="22" t="n">
        <v>0</v>
      </c>
      <c r="E95" s="8" t="n">
        <v>10</v>
      </c>
      <c r="F95" s="25"/>
      <c r="G95" s="25"/>
      <c r="H95" s="22" t="n">
        <f aca="false">C95*D95*E95</f>
        <v>0</v>
      </c>
      <c r="J95" s="11" t="s">
        <v>85</v>
      </c>
      <c r="K95" s="11"/>
      <c r="L95" s="11"/>
      <c r="M95" s="11"/>
      <c r="N95" s="11"/>
      <c r="O95" s="11"/>
      <c r="P95" s="39" t="n">
        <f aca="false">SUM(P93:P94)</f>
        <v>90000</v>
      </c>
    </row>
    <row r="96" customFormat="false" ht="26.25" hidden="false" customHeight="true" outlineLevel="0" collapsed="false">
      <c r="A96" s="69" t="s">
        <v>86</v>
      </c>
      <c r="B96" s="69"/>
      <c r="C96" s="8" t="n">
        <v>11</v>
      </c>
      <c r="D96" s="22" t="n">
        <v>0</v>
      </c>
      <c r="E96" s="8" t="n">
        <v>18</v>
      </c>
      <c r="F96" s="25"/>
      <c r="G96" s="25"/>
      <c r="H96" s="22" t="n">
        <f aca="false">C96*D96*E96</f>
        <v>0</v>
      </c>
    </row>
    <row r="97" customFormat="false" ht="26.25" hidden="false" customHeight="true" outlineLevel="0" collapsed="false">
      <c r="A97" s="70" t="s">
        <v>87</v>
      </c>
      <c r="B97" s="70"/>
      <c r="C97" s="8" t="n">
        <v>11</v>
      </c>
      <c r="D97" s="22" t="n">
        <v>40</v>
      </c>
      <c r="E97" s="8" t="n">
        <v>15</v>
      </c>
      <c r="F97" s="25"/>
      <c r="G97" s="25"/>
      <c r="H97" s="22" t="n">
        <f aca="false">C97*D97*E97</f>
        <v>6600</v>
      </c>
    </row>
    <row r="98" customFormat="false" ht="14.25" hidden="false" customHeight="true" outlineLevel="0" collapsed="false">
      <c r="A98" s="70" t="s">
        <v>88</v>
      </c>
      <c r="B98" s="70"/>
      <c r="C98" s="8" t="n">
        <v>11</v>
      </c>
      <c r="D98" s="22" t="n">
        <v>40</v>
      </c>
      <c r="E98" s="8" t="n">
        <v>18</v>
      </c>
      <c r="F98" s="25"/>
      <c r="G98" s="25"/>
      <c r="H98" s="22" t="n">
        <f aca="false">C98*D98*E98</f>
        <v>7920</v>
      </c>
    </row>
    <row r="99" customFormat="false" ht="14.25" hidden="false" customHeight="true" outlineLevel="0" collapsed="false">
      <c r="A99" s="69" t="s">
        <v>89</v>
      </c>
      <c r="B99" s="69"/>
      <c r="C99" s="8" t="n">
        <v>11</v>
      </c>
      <c r="D99" s="22" t="n">
        <v>140</v>
      </c>
      <c r="E99" s="8" t="n">
        <v>18</v>
      </c>
      <c r="F99" s="25"/>
      <c r="G99" s="25"/>
      <c r="H99" s="22" t="n">
        <f aca="false">C99*D99*E99</f>
        <v>27720</v>
      </c>
    </row>
    <row r="100" customFormat="false" ht="26.25" hidden="false" customHeight="true" outlineLevel="0" collapsed="false">
      <c r="A100" s="69" t="s">
        <v>90</v>
      </c>
      <c r="B100" s="69"/>
      <c r="C100" s="8" t="n">
        <v>11</v>
      </c>
      <c r="D100" s="22" t="n">
        <v>50</v>
      </c>
      <c r="E100" s="8" t="n">
        <v>8</v>
      </c>
      <c r="F100" s="25"/>
      <c r="G100" s="25"/>
      <c r="H100" s="22" t="n">
        <f aca="false">C100*D100*E100</f>
        <v>4400</v>
      </c>
    </row>
    <row r="101" customFormat="false" ht="29.25" hidden="false" customHeight="true" outlineLevel="0" collapsed="false">
      <c r="A101" s="11" t="s">
        <v>91</v>
      </c>
      <c r="B101" s="11"/>
      <c r="C101" s="11"/>
      <c r="D101" s="11"/>
      <c r="E101" s="11"/>
      <c r="F101" s="11"/>
      <c r="G101" s="11"/>
      <c r="H101" s="39" t="n">
        <f aca="false">SUM(H94:H100)</f>
        <v>47620</v>
      </c>
    </row>
    <row r="102" customFormat="false" ht="14.25" hidden="false" customHeight="true" outlineLevel="0" collapsed="false">
      <c r="H102" s="71"/>
    </row>
    <row r="103" customFormat="false" ht="31.5" hidden="false" customHeight="true" outlineLevel="0" collapsed="false"/>
    <row r="104" customFormat="false" ht="30" hidden="false" customHeight="true" outlineLevel="0" collapsed="false">
      <c r="A104" s="34"/>
      <c r="B104" s="34"/>
      <c r="C104" s="34"/>
      <c r="D104" s="34"/>
      <c r="E104" s="34"/>
      <c r="F104" s="34"/>
      <c r="G104" s="34"/>
      <c r="H104" s="34"/>
    </row>
    <row r="105" customFormat="false" ht="23.25" hidden="false" customHeight="true" outlineLevel="0" collapsed="false"/>
    <row r="106" customFormat="false" ht="14.25" hidden="false" customHeight="true" outlineLevel="0" collapsed="false">
      <c r="A106" s="14" t="s">
        <v>92</v>
      </c>
      <c r="B106" s="15"/>
      <c r="C106" s="4" t="s">
        <v>65</v>
      </c>
      <c r="D106" s="3"/>
      <c r="E106" s="3"/>
      <c r="H106" s="3"/>
    </row>
    <row r="107" customFormat="false" ht="14.25" hidden="false" customHeight="true" outlineLevel="0" collapsed="false">
      <c r="A107" s="6" t="s">
        <v>78</v>
      </c>
      <c r="B107" s="36"/>
      <c r="C107" s="64" t="n">
        <f aca="false">H107*100/H109</f>
        <v>34.6025287022235</v>
      </c>
      <c r="D107" s="5"/>
      <c r="E107" s="5"/>
      <c r="F107" s="48"/>
      <c r="G107" s="48"/>
      <c r="H107" s="30" t="n">
        <f aca="false">H101</f>
        <v>47620</v>
      </c>
    </row>
    <row r="108" customFormat="false" ht="14.25" hidden="false" customHeight="true" outlineLevel="0" collapsed="false">
      <c r="A108" s="2" t="s">
        <v>75</v>
      </c>
      <c r="B108" s="2"/>
      <c r="C108" s="72" t="n">
        <f aca="false">H108*100/H109</f>
        <v>65.3974712977765</v>
      </c>
      <c r="D108" s="3"/>
      <c r="E108" s="3"/>
      <c r="H108" s="30" t="n">
        <f aca="false">P95</f>
        <v>90000</v>
      </c>
    </row>
    <row r="109" customFormat="false" ht="14.25" hidden="false" customHeight="true" outlineLevel="0" collapsed="false">
      <c r="A109" s="73" t="s">
        <v>93</v>
      </c>
      <c r="B109" s="73"/>
      <c r="C109" s="74" t="n">
        <f aca="false">SUM(C107:C108)</f>
        <v>100</v>
      </c>
      <c r="D109" s="75"/>
      <c r="E109" s="75"/>
      <c r="F109" s="40"/>
      <c r="G109" s="40"/>
      <c r="H109" s="39" t="n">
        <f aca="false">SUM(H107:H108)</f>
        <v>137620</v>
      </c>
    </row>
    <row r="112" customFormat="false" ht="14.25" hidden="false" customHeight="true" outlineLevel="0" collapsed="false">
      <c r="A112" s="76" t="s">
        <v>94</v>
      </c>
      <c r="B112" s="11"/>
      <c r="C112" s="77"/>
      <c r="D112" s="78" t="s">
        <v>95</v>
      </c>
      <c r="E112" s="78" t="s">
        <v>96</v>
      </c>
      <c r="F112" s="78" t="s">
        <v>97</v>
      </c>
    </row>
    <row r="113" customFormat="false" ht="14.25" hidden="false" customHeight="true" outlineLevel="0" collapsed="false">
      <c r="A113" s="79"/>
      <c r="B113" s="80"/>
      <c r="C113" s="81"/>
      <c r="D113" s="82" t="n">
        <f aca="false">H109</f>
        <v>137620</v>
      </c>
      <c r="E113" s="82" t="n">
        <f aca="false">H90</f>
        <v>126893.552</v>
      </c>
      <c r="F113" s="82" t="n">
        <f aca="false">D113-E113</f>
        <v>10726.448</v>
      </c>
    </row>
    <row r="114" customFormat="false" ht="14.25" hidden="false" customHeight="true" outlineLevel="0" collapsed="false">
      <c r="A114" s="79" t="s">
        <v>66</v>
      </c>
      <c r="B114" s="80"/>
      <c r="C114" s="81"/>
      <c r="D114" s="82" t="n">
        <f aca="false">D113/3</f>
        <v>45873.3333333333</v>
      </c>
      <c r="E114" s="82" t="n">
        <f aca="false">E113/3</f>
        <v>42297.8506666667</v>
      </c>
      <c r="F114" s="82" t="n">
        <f aca="false">D114-E114</f>
        <v>3575.48266666666</v>
      </c>
    </row>
    <row r="115" customFormat="false" ht="14.25" hidden="false" customHeight="true" outlineLevel="0" collapsed="false">
      <c r="A115" s="83" t="s">
        <v>67</v>
      </c>
      <c r="B115" s="84"/>
      <c r="C115" s="85"/>
      <c r="D115" s="82" t="n">
        <f aca="false">D113/37</f>
        <v>3719.45945945946</v>
      </c>
      <c r="E115" s="82" t="n">
        <f aca="false">E113/37</f>
        <v>3429.55545945946</v>
      </c>
      <c r="F115" s="82" t="n">
        <f aca="false">D115-E115</f>
        <v>289.904</v>
      </c>
    </row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</sheetData>
  <mergeCells count="10">
    <mergeCell ref="A2:J2"/>
    <mergeCell ref="A17:H17"/>
    <mergeCell ref="A94:B94"/>
    <mergeCell ref="A95:B95"/>
    <mergeCell ref="A96:B96"/>
    <mergeCell ref="A97:B97"/>
    <mergeCell ref="A98:B98"/>
    <mergeCell ref="A99:B99"/>
    <mergeCell ref="A100:B100"/>
    <mergeCell ref="A104:H10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es-ES</dc:language>
  <cp:lastModifiedBy/>
  <dcterms:modified xsi:type="dcterms:W3CDTF">2024-05-13T12:28:35Z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